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<sst xmlns="http://schemas.openxmlformats.org/spreadsheetml/2006/main" count="4303" uniqueCount="1009">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</sst>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27297</v>
      </c>
      <c r="D6" s="675">
        <f aca="true" t="shared" si="0" ref="D6:D15">C6-E6</f>
        <v>0</v>
      </c>
      <c r="E6" s="674">
        <f>'1-Баланс'!G95</f>
        <v>27297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26894</v>
      </c>
      <c r="D7" s="675">
        <f t="shared" si="0"/>
        <v>20310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-91</v>
      </c>
      <c r="D8" s="675">
        <f t="shared" si="0"/>
        <v>0</v>
      </c>
      <c r="E8" s="674">
        <f>ABS('2-Отчет за доходите'!C44)-ABS('2-Отчет за доходите'!G44)</f>
        <v>-91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2015</v>
      </c>
      <c r="D9" s="675">
        <f t="shared" si="0"/>
        <v>0</v>
      </c>
      <c r="E9" s="674">
        <f>'3-Отчет за паричния поток'!C45</f>
        <v>2015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2045</v>
      </c>
      <c r="D10" s="675">
        <f t="shared" si="0"/>
        <v>0</v>
      </c>
      <c r="E10" s="674">
        <f>'3-Отчет за паричния поток'!C46</f>
        <v>2045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26894</v>
      </c>
      <c r="D11" s="675">
        <f t="shared" si="0"/>
        <v>0</v>
      </c>
      <c r="E11" s="674">
        <f>'4-Отчет за собствения капитал'!L34</f>
        <v>26894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-0.47150259067357514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-0.00338365434669443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-0.22580645161290322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-0.003333699673956845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0.811088295687885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20.784256559766764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20.775510204081634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14.096209912536443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5.962099125364431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0.4327354260089686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0.007070374033776606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0.002226014691696965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0.014984754963932477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0.014763527127523171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7.436602959767977E-05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0.02278481012658228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44.77777777777778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54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55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2206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402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1804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18774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888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888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63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20168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2214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77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2291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2013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2011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2790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2002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2045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7129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27297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-593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20373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-91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26894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342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321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27297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357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56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456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29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487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487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486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193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193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71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202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395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92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395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92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91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91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231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-397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12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-239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98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109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183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-9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160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30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2015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2045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2007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-587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-587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-6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6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-593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-593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423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-395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-395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-395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-395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-91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395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395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-91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-91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26991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26991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-91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-6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6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26894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26894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204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625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16538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16521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2161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403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1758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18729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19477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1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1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4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207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124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2161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403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1758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18729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19481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46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46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46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46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1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1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1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1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207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124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2206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402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1804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18774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19526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36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203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239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60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63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302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6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6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36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204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240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66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69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309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36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204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240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66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69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309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388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54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55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2206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402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1804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18774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19217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888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888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888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63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2214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431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1752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77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77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2291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3242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2214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431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1752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77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77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2291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2291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888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888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888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63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951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60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321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321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403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321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321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60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1000000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200000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12663848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1758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403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18729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2025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2027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46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46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1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1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14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14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1804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402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18774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2011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2013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80" sqref="C80: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388</v>
      </c>
      <c r="D20" s="598">
        <f>SUM(D12:D19)</f>
        <v>386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-593</v>
      </c>
      <c r="H21" s="196">
        <v>-587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20373</v>
      </c>
      <c r="H26" s="598">
        <f>H20+H21+H22</f>
        <v>20379</v>
      </c>
      <c r="M26" s="98"/>
    </row>
    <row r="27" spans="1:8" ht="15.75">
      <c r="A27" s="89" t="s">
        <v>79</v>
      </c>
      <c r="B27" s="91" t="s">
        <v>80</v>
      </c>
      <c r="C27" s="197">
        <v>54</v>
      </c>
      <c r="D27" s="196">
        <v>60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55</v>
      </c>
      <c r="D28" s="598">
        <f>SUM(D24:D27)</f>
        <v>60</v>
      </c>
      <c r="E28" s="202" t="s">
        <v>84</v>
      </c>
      <c r="F28" s="93" t="s">
        <v>85</v>
      </c>
      <c r="G28" s="595">
        <f>SUM(G29:G31)</f>
        <v>28</v>
      </c>
      <c r="H28" s="596">
        <f>SUM(H29:H31)</f>
        <v>423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28</v>
      </c>
      <c r="H29" s="196">
        <v>423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-91</v>
      </c>
      <c r="H33" s="196">
        <v>-395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-63</v>
      </c>
      <c r="H34" s="598">
        <f>H28+H32+H33</f>
        <v>28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16538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16521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26894</v>
      </c>
      <c r="H37" s="600">
        <f>H26+H18+H34</f>
        <v>26991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2206</v>
      </c>
      <c r="D40" s="596">
        <f>D41+D42+D44</f>
        <v>2161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402</v>
      </c>
      <c r="D41" s="196">
        <v>403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1804</v>
      </c>
      <c r="D42" s="196">
        <v>1758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60</v>
      </c>
      <c r="H44" s="196">
        <v>60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18774</v>
      </c>
      <c r="D46" s="598">
        <f>D35+D40+D45</f>
        <v>18729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888</v>
      </c>
      <c r="D48" s="196">
        <v>1070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</v>
      </c>
      <c r="H50" s="596">
        <f>SUM(H44:H49)</f>
        <v>60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888</v>
      </c>
      <c r="D52" s="598">
        <f>SUM(D48:D51)</f>
        <v>1070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63</v>
      </c>
      <c r="D55" s="479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20168</v>
      </c>
      <c r="D56" s="602">
        <f>D20+D21+D22+D28+D33+D46+D52+D54+D55</f>
        <v>20306</v>
      </c>
      <c r="E56" s="100" t="s">
        <v>850</v>
      </c>
      <c r="F56" s="99" t="s">
        <v>172</v>
      </c>
      <c r="G56" s="599">
        <f>G50+G52+G53+G54+G55</f>
        <v>60</v>
      </c>
      <c r="H56" s="600">
        <f>H50+H52+H53+H54+H55</f>
        <v>60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342</v>
      </c>
      <c r="H61" s="596">
        <f>SUM(H62:H68)</f>
        <v>348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321</v>
      </c>
      <c r="H62" s="196">
        <v>329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2214</v>
      </c>
      <c r="D68" s="196">
        <v>2202</v>
      </c>
      <c r="E68" s="89" t="s">
        <v>212</v>
      </c>
      <c r="F68" s="93" t="s">
        <v>213</v>
      </c>
      <c r="G68" s="197">
        <v>6</v>
      </c>
      <c r="H68" s="196">
        <v>4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343</v>
      </c>
      <c r="H71" s="598">
        <f>H59+H60+H61+H69+H70</f>
        <v>349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77</v>
      </c>
      <c r="D75" s="196">
        <v>70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2291</v>
      </c>
      <c r="D76" s="598">
        <f>SUM(D68:D75)</f>
        <v>2272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2013</v>
      </c>
      <c r="D79" s="596">
        <f>SUM(D80:D82)</f>
        <v>2027</v>
      </c>
      <c r="E79" s="205" t="s">
        <v>849</v>
      </c>
      <c r="F79" s="99" t="s">
        <v>241</v>
      </c>
      <c r="G79" s="599">
        <f>G71+G73+G75+G77</f>
        <v>343</v>
      </c>
      <c r="H79" s="600">
        <f>H71+H73+H75+H77</f>
        <v>349</v>
      </c>
    </row>
    <row r="80" spans="1:8" ht="15.75">
      <c r="A80" s="89" t="s">
        <v>239</v>
      </c>
      <c r="B80" s="91" t="s">
        <v>240</v>
      </c>
      <c r="C80" s="197">
        <v>2011</v>
      </c>
      <c r="D80" s="196">
        <v>2025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2790</v>
      </c>
      <c r="D85" s="598">
        <f>D84+D83+D79</f>
        <v>2804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2002</v>
      </c>
      <c r="D89" s="196">
        <v>1975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38</v>
      </c>
      <c r="D90" s="196">
        <v>38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2045</v>
      </c>
      <c r="D92" s="598">
        <f>SUM(D88:D91)</f>
        <v>2015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7129</v>
      </c>
      <c r="D94" s="602">
        <f>D65+D76+D85+D92+D93</f>
        <v>7094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27297</v>
      </c>
      <c r="D95" s="604">
        <f>D94+D56</f>
        <v>27400</v>
      </c>
      <c r="E95" s="229" t="s">
        <v>941</v>
      </c>
      <c r="F95" s="489" t="s">
        <v>268</v>
      </c>
      <c r="G95" s="603">
        <f>G37+G40+G56+G79</f>
        <v>27297</v>
      </c>
      <c r="H95" s="604">
        <f>H37+H40+H56+H79</f>
        <v>27400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45495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2" sqref="G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7">
        <v>7</v>
      </c>
      <c r="E14" s="245" t="s">
        <v>285</v>
      </c>
      <c r="F14" s="240" t="s">
        <v>286</v>
      </c>
      <c r="G14" s="316">
        <v>193</v>
      </c>
      <c r="H14" s="317">
        <v>116</v>
      </c>
    </row>
    <row r="15" spans="1:8" ht="15.75">
      <c r="A15" s="194" t="s">
        <v>287</v>
      </c>
      <c r="B15" s="190" t="s">
        <v>288</v>
      </c>
      <c r="C15" s="316">
        <v>357</v>
      </c>
      <c r="D15" s="317">
        <v>336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56</v>
      </c>
      <c r="D16" s="317">
        <v>54</v>
      </c>
      <c r="E16" s="236" t="s">
        <v>52</v>
      </c>
      <c r="F16" s="264" t="s">
        <v>292</v>
      </c>
      <c r="G16" s="628">
        <f>SUM(G12:G15)</f>
        <v>193</v>
      </c>
      <c r="H16" s="629">
        <f>SUM(H12:H15)</f>
        <v>116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456</v>
      </c>
      <c r="D22" s="629">
        <f>SUM(D12:D18)+D19</f>
        <v>427</v>
      </c>
      <c r="E22" s="194" t="s">
        <v>309</v>
      </c>
      <c r="F22" s="237" t="s">
        <v>310</v>
      </c>
      <c r="G22" s="316">
        <v>131</v>
      </c>
      <c r="H22" s="317">
        <v>138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>
        <v>71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41</v>
      </c>
      <c r="E27" s="236" t="s">
        <v>104</v>
      </c>
      <c r="F27" s="238" t="s">
        <v>326</v>
      </c>
      <c r="G27" s="628">
        <f>SUM(G22:G26)</f>
        <v>202</v>
      </c>
      <c r="H27" s="629">
        <f>SUM(H22:H26)</f>
        <v>138</v>
      </c>
    </row>
    <row r="28" spans="1:8" ht="15.75">
      <c r="A28" s="194" t="s">
        <v>79</v>
      </c>
      <c r="B28" s="237" t="s">
        <v>327</v>
      </c>
      <c r="C28" s="316">
        <v>29</v>
      </c>
      <c r="D28" s="317">
        <v>29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</v>
      </c>
      <c r="D29" s="629">
        <f>SUM(D25:D28)</f>
        <v>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487</v>
      </c>
      <c r="D31" s="635">
        <f>D29+D22</f>
        <v>499</v>
      </c>
      <c r="E31" s="251" t="s">
        <v>824</v>
      </c>
      <c r="F31" s="266" t="s">
        <v>331</v>
      </c>
      <c r="G31" s="253">
        <f>G16+G18+G27</f>
        <v>395</v>
      </c>
      <c r="H31" s="254">
        <f>H16+H18+H27</f>
        <v>254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92</v>
      </c>
      <c r="H33" s="629">
        <f>IF((D31-H31)&gt;0,D31-H31,0)</f>
        <v>245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487</v>
      </c>
      <c r="D36" s="637">
        <f>D31-D34+D35</f>
        <v>499</v>
      </c>
      <c r="E36" s="262" t="s">
        <v>346</v>
      </c>
      <c r="F36" s="256" t="s">
        <v>347</v>
      </c>
      <c r="G36" s="267">
        <f>G35-G34+G31</f>
        <v>395</v>
      </c>
      <c r="H36" s="268">
        <f>H35-H34+H31</f>
        <v>254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92</v>
      </c>
      <c r="H37" s="254">
        <f>IF((D36-H36)&gt;0,D36-H36,0)</f>
        <v>245</v>
      </c>
    </row>
    <row r="38" spans="1:8" ht="15.75">
      <c r="A38" s="234" t="s">
        <v>352</v>
      </c>
      <c r="B38" s="238" t="s">
        <v>353</v>
      </c>
      <c r="C38" s="628">
        <f>C39+C40+C41</f>
        <v>-1</v>
      </c>
      <c r="D38" s="629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-2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91</v>
      </c>
      <c r="H42" s="244">
        <f>IF(H37&gt;0,IF(D38+H37&lt;0,0,D38+H37),IF(D37-D38&lt;0,D38-D37,0))</f>
        <v>243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91</v>
      </c>
      <c r="H44" s="268">
        <f>IF(D42=0,IF(H42-H43&gt;0,H42-H43+D43,0),IF(D42-D43&lt;0,D43-D42+H43,0))</f>
        <v>243</v>
      </c>
    </row>
    <row r="45" spans="1:8" ht="16.5" thickBot="1">
      <c r="A45" s="270" t="s">
        <v>371</v>
      </c>
      <c r="B45" s="271" t="s">
        <v>372</v>
      </c>
      <c r="C45" s="630">
        <f>C36+C38+C42</f>
        <v>486</v>
      </c>
      <c r="D45" s="631">
        <f>D36+D38+D42</f>
        <v>497</v>
      </c>
      <c r="E45" s="270" t="s">
        <v>373</v>
      </c>
      <c r="F45" s="272" t="s">
        <v>374</v>
      </c>
      <c r="G45" s="630">
        <f>G42+G36</f>
        <v>486</v>
      </c>
      <c r="H45" s="631">
        <f>H42+H36</f>
        <v>497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45495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24" sqref="D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231</v>
      </c>
      <c r="D11" s="196">
        <v>137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-83</v>
      </c>
      <c r="D12" s="196">
        <v>-61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-397</v>
      </c>
      <c r="D14" s="196">
        <v>-374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12</v>
      </c>
      <c r="D19" s="196">
        <v>-6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-239</v>
      </c>
      <c r="D21" s="659">
        <f>SUM(D11:D20)</f>
        <v>-306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</v>
      </c>
      <c r="D27" s="196">
        <v>35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98</v>
      </c>
      <c r="D32" s="196">
        <v>98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109</v>
      </c>
      <c r="D33" s="659">
        <f>SUM(D23:D32)</f>
        <v>132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183</v>
      </c>
      <c r="D37" s="196">
        <v>261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-9</v>
      </c>
      <c r="D39" s="196">
        <v>-9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160</v>
      </c>
      <c r="D43" s="661">
        <f>SUM(D35:D42)</f>
        <v>238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30</v>
      </c>
      <c r="D44" s="307">
        <f>D43+D33+D21</f>
        <v>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2015</v>
      </c>
      <c r="D45" s="309">
        <v>1872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2045</v>
      </c>
      <c r="D46" s="311">
        <f>D45+D44</f>
        <v>1936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2007</v>
      </c>
      <c r="D47" s="298">
        <v>1898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38</v>
      </c>
      <c r="D48" s="281">
        <v>38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45495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-587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423</v>
      </c>
      <c r="J13" s="584">
        <f>'1-Баланс'!H30+'1-Баланс'!H33</f>
        <v>-395</v>
      </c>
      <c r="K13" s="585"/>
      <c r="L13" s="584">
        <f>SUM(C13:K13)</f>
        <v>26991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-587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423</v>
      </c>
      <c r="J17" s="653">
        <f t="shared" si="2"/>
        <v>-395</v>
      </c>
      <c r="K17" s="653">
        <f t="shared" si="2"/>
        <v>0</v>
      </c>
      <c r="L17" s="584">
        <f t="shared" si="1"/>
        <v>26991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-91</v>
      </c>
      <c r="K18" s="585"/>
      <c r="L18" s="584">
        <f t="shared" si="1"/>
        <v>-91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-395</v>
      </c>
      <c r="J19" s="168">
        <f>J20+J21</f>
        <v>395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-395</v>
      </c>
      <c r="J21" s="316">
        <v>395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6</v>
      </c>
      <c r="F28" s="316"/>
      <c r="G28" s="316"/>
      <c r="H28" s="316"/>
      <c r="I28" s="316"/>
      <c r="J28" s="316"/>
      <c r="K28" s="316"/>
      <c r="L28" s="584">
        <f t="shared" si="1"/>
        <v>6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-593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28</v>
      </c>
      <c r="J31" s="653">
        <f t="shared" si="6"/>
        <v>-91</v>
      </c>
      <c r="K31" s="653">
        <f t="shared" si="6"/>
        <v>0</v>
      </c>
      <c r="L31" s="584">
        <f t="shared" si="1"/>
        <v>26894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-593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28</v>
      </c>
      <c r="J34" s="587">
        <f t="shared" si="7"/>
        <v>-91</v>
      </c>
      <c r="K34" s="587">
        <f t="shared" si="7"/>
        <v>0</v>
      </c>
      <c r="L34" s="651">
        <f t="shared" si="1"/>
        <v>26894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45495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C27" sqref="C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02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02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0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0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0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0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0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0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0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0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0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0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0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45495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K49" sqref="K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36</v>
      </c>
      <c r="L13" s="328"/>
      <c r="M13" s="328"/>
      <c r="N13" s="329">
        <f t="shared" si="4"/>
        <v>36</v>
      </c>
      <c r="O13" s="328"/>
      <c r="P13" s="328"/>
      <c r="Q13" s="329">
        <f t="shared" si="0"/>
        <v>36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204</v>
      </c>
      <c r="E16" s="328">
        <v>3</v>
      </c>
      <c r="F16" s="328"/>
      <c r="G16" s="329">
        <f t="shared" si="2"/>
        <v>207</v>
      </c>
      <c r="H16" s="328"/>
      <c r="I16" s="328"/>
      <c r="J16" s="329">
        <f t="shared" si="3"/>
        <v>207</v>
      </c>
      <c r="K16" s="328">
        <v>203</v>
      </c>
      <c r="L16" s="328">
        <v>1</v>
      </c>
      <c r="M16" s="328"/>
      <c r="N16" s="329">
        <f t="shared" si="4"/>
        <v>204</v>
      </c>
      <c r="O16" s="328"/>
      <c r="P16" s="328"/>
      <c r="Q16" s="329">
        <f t="shared" si="0"/>
        <v>204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625</v>
      </c>
      <c r="E19" s="330">
        <f>SUM(E11:E18)</f>
        <v>3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239</v>
      </c>
      <c r="L19" s="330">
        <f>SUM(L11:L18)</f>
        <v>1</v>
      </c>
      <c r="M19" s="330">
        <f>SUM(M11:M18)</f>
        <v>0</v>
      </c>
      <c r="N19" s="329">
        <f t="shared" si="4"/>
        <v>240</v>
      </c>
      <c r="O19" s="330">
        <f>SUM(O11:O18)</f>
        <v>0</v>
      </c>
      <c r="P19" s="330">
        <f>SUM(P11:P18)</f>
        <v>0</v>
      </c>
      <c r="Q19" s="329">
        <f t="shared" si="0"/>
        <v>240</v>
      </c>
      <c r="R19" s="340">
        <f t="shared" si="1"/>
        <v>388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>
        <v>1</v>
      </c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60</v>
      </c>
      <c r="L27" s="328">
        <v>6</v>
      </c>
      <c r="M27" s="328"/>
      <c r="N27" s="329">
        <f t="shared" si="4"/>
        <v>66</v>
      </c>
      <c r="O27" s="328"/>
      <c r="P27" s="328"/>
      <c r="Q27" s="329">
        <f t="shared" si="0"/>
        <v>66</v>
      </c>
      <c r="R27" s="340">
        <f t="shared" si="1"/>
        <v>54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1</v>
      </c>
      <c r="F28" s="332">
        <f t="shared" si="5"/>
        <v>0</v>
      </c>
      <c r="G28" s="333">
        <f t="shared" si="2"/>
        <v>124</v>
      </c>
      <c r="H28" s="332">
        <f t="shared" si="5"/>
        <v>0</v>
      </c>
      <c r="I28" s="332">
        <f t="shared" si="5"/>
        <v>0</v>
      </c>
      <c r="J28" s="333">
        <f t="shared" si="3"/>
        <v>124</v>
      </c>
      <c r="K28" s="332">
        <f t="shared" si="5"/>
        <v>63</v>
      </c>
      <c r="L28" s="332">
        <f t="shared" si="5"/>
        <v>6</v>
      </c>
      <c r="M28" s="332">
        <f t="shared" si="5"/>
        <v>0</v>
      </c>
      <c r="N28" s="333">
        <f t="shared" si="4"/>
        <v>69</v>
      </c>
      <c r="O28" s="332">
        <f t="shared" si="5"/>
        <v>0</v>
      </c>
      <c r="P28" s="332">
        <f t="shared" si="5"/>
        <v>0</v>
      </c>
      <c r="Q28" s="333">
        <f t="shared" si="0"/>
        <v>69</v>
      </c>
      <c r="R28" s="343">
        <f t="shared" si="1"/>
        <v>55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16538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16521</v>
      </c>
      <c r="E31" s="328"/>
      <c r="F31" s="328"/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2161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2161</v>
      </c>
      <c r="H35" s="324">
        <f t="shared" si="9"/>
        <v>46</v>
      </c>
      <c r="I35" s="324">
        <f t="shared" si="9"/>
        <v>1</v>
      </c>
      <c r="J35" s="329">
        <f t="shared" si="3"/>
        <v>2206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2206</v>
      </c>
    </row>
    <row r="36" spans="1:18" ht="15.75">
      <c r="A36" s="339"/>
      <c r="B36" s="321" t="s">
        <v>121</v>
      </c>
      <c r="C36" s="152" t="s">
        <v>569</v>
      </c>
      <c r="D36" s="328">
        <v>403</v>
      </c>
      <c r="E36" s="328"/>
      <c r="F36" s="328"/>
      <c r="G36" s="329">
        <f t="shared" si="2"/>
        <v>403</v>
      </c>
      <c r="H36" s="328"/>
      <c r="I36" s="328">
        <v>1</v>
      </c>
      <c r="J36" s="329">
        <f t="shared" si="3"/>
        <v>402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402</v>
      </c>
    </row>
    <row r="37" spans="1:18" ht="15.75">
      <c r="A37" s="339"/>
      <c r="B37" s="321" t="s">
        <v>570</v>
      </c>
      <c r="C37" s="152" t="s">
        <v>571</v>
      </c>
      <c r="D37" s="328">
        <v>1758</v>
      </c>
      <c r="E37" s="328"/>
      <c r="F37" s="328"/>
      <c r="G37" s="329">
        <f t="shared" si="2"/>
        <v>1758</v>
      </c>
      <c r="H37" s="328">
        <v>46</v>
      </c>
      <c r="I37" s="328"/>
      <c r="J37" s="329">
        <f t="shared" si="3"/>
        <v>1804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1804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18729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18729</v>
      </c>
      <c r="H41" s="330">
        <f t="shared" si="10"/>
        <v>46</v>
      </c>
      <c r="I41" s="330">
        <f t="shared" si="10"/>
        <v>1</v>
      </c>
      <c r="J41" s="329">
        <f t="shared" si="3"/>
        <v>18774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18774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19477</v>
      </c>
      <c r="E43" s="349">
        <f>E19+E20+E22+E28+E41+E42</f>
        <v>4</v>
      </c>
      <c r="F43" s="349">
        <f aca="true" t="shared" si="11" ref="F43:R43">F19+F20+F22+F28+F41+F42</f>
        <v>0</v>
      </c>
      <c r="G43" s="349">
        <f t="shared" si="11"/>
        <v>19481</v>
      </c>
      <c r="H43" s="349">
        <f t="shared" si="11"/>
        <v>46</v>
      </c>
      <c r="I43" s="349">
        <f t="shared" si="11"/>
        <v>1</v>
      </c>
      <c r="J43" s="349">
        <f t="shared" si="11"/>
        <v>19526</v>
      </c>
      <c r="K43" s="349">
        <f t="shared" si="11"/>
        <v>302</v>
      </c>
      <c r="L43" s="349">
        <f t="shared" si="11"/>
        <v>7</v>
      </c>
      <c r="M43" s="349">
        <f t="shared" si="11"/>
        <v>0</v>
      </c>
      <c r="N43" s="349">
        <f t="shared" si="11"/>
        <v>309</v>
      </c>
      <c r="O43" s="349">
        <f t="shared" si="11"/>
        <v>0</v>
      </c>
      <c r="P43" s="349">
        <f t="shared" si="11"/>
        <v>0</v>
      </c>
      <c r="Q43" s="349">
        <f t="shared" si="11"/>
        <v>309</v>
      </c>
      <c r="R43" s="350">
        <f t="shared" si="11"/>
        <v>19217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45495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Милчо Пеев Кълчишков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96"/>
      <c r="C51" s="703" t="s">
        <v>990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2:9" ht="15.75">
      <c r="B57" s="696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888</v>
      </c>
      <c r="D13" s="362">
        <f>SUM(D14:D16)</f>
        <v>0</v>
      </c>
      <c r="E13" s="369">
        <f>SUM(E14:E16)</f>
        <v>888</v>
      </c>
      <c r="F13" s="133"/>
    </row>
    <row r="14" spans="1:6" ht="15.75">
      <c r="A14" s="370" t="s">
        <v>596</v>
      </c>
      <c r="B14" s="135" t="s">
        <v>597</v>
      </c>
      <c r="C14" s="368">
        <v>888</v>
      </c>
      <c r="D14" s="368"/>
      <c r="E14" s="369">
        <f aca="true" t="shared" si="0" ref="E14:E44">C14-D14</f>
        <v>888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888</v>
      </c>
      <c r="D21" s="440">
        <f>D13+D17+D18</f>
        <v>0</v>
      </c>
      <c r="E21" s="441">
        <f>E13+E17+E18</f>
        <v>888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63</v>
      </c>
      <c r="D23" s="443"/>
      <c r="E23" s="442">
        <f t="shared" si="0"/>
        <v>63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2214</v>
      </c>
      <c r="D26" s="362">
        <f>SUM(D27:D29)</f>
        <v>2214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431</v>
      </c>
      <c r="D27" s="368">
        <v>431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31</v>
      </c>
      <c r="D28" s="368">
        <v>31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1752</v>
      </c>
      <c r="D29" s="368">
        <v>1752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77</v>
      </c>
      <c r="D40" s="362">
        <f>SUM(D41:D44)</f>
        <v>77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77</v>
      </c>
      <c r="D44" s="368">
        <v>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2291</v>
      </c>
      <c r="D45" s="438">
        <f>D26+D30+D31+D33+D32+D34+D35+D40</f>
        <v>2291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3242</v>
      </c>
      <c r="D46" s="444">
        <f>D45+D23+D21+D11</f>
        <v>2291</v>
      </c>
      <c r="E46" s="445">
        <f>E45+E23+E21+E11</f>
        <v>951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60</v>
      </c>
      <c r="D54" s="138">
        <f>SUM(D55:D57)</f>
        <v>0</v>
      </c>
      <c r="E54" s="136">
        <f>C54-D54</f>
        <v>60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60</v>
      </c>
      <c r="D57" s="197"/>
      <c r="E57" s="136">
        <f t="shared" si="1"/>
        <v>60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60</v>
      </c>
      <c r="D68" s="435">
        <f>D54+D58+D63+D64+D65+D66</f>
        <v>0</v>
      </c>
      <c r="E68" s="436">
        <f t="shared" si="1"/>
        <v>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321</v>
      </c>
      <c r="D73" s="137">
        <f>SUM(D74:D76)</f>
        <v>321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321</v>
      </c>
      <c r="D76" s="197">
        <v>321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</v>
      </c>
      <c r="D87" s="134">
        <f>SUM(D88:D92)+D96</f>
        <v>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343</v>
      </c>
      <c r="D98" s="433">
        <f>D87+D82+D77+D73+D97</f>
        <v>343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403</v>
      </c>
      <c r="D99" s="427">
        <f>D98+D70+D68</f>
        <v>343</v>
      </c>
      <c r="E99" s="427">
        <f>E98+E70+E68</f>
        <v>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45495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6'!$C$51</f>
        <v>Цвета Калуст Калустян-Бакърджиева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>
        <v>1000000</v>
      </c>
      <c r="D14" s="449"/>
      <c r="E14" s="449"/>
      <c r="F14" s="449">
        <v>1758</v>
      </c>
      <c r="G14" s="449">
        <v>46</v>
      </c>
      <c r="H14" s="449"/>
      <c r="I14" s="450">
        <f aca="true" t="shared" si="0" ref="I14:I27">F14+G14-H14</f>
        <v>1804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200000</v>
      </c>
      <c r="D16" s="449"/>
      <c r="E16" s="449"/>
      <c r="F16" s="449">
        <v>403</v>
      </c>
      <c r="G16" s="449"/>
      <c r="H16" s="449">
        <v>1</v>
      </c>
      <c r="I16" s="450">
        <f t="shared" si="0"/>
        <v>402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12663848</v>
      </c>
      <c r="D18" s="456">
        <f t="shared" si="1"/>
        <v>0</v>
      </c>
      <c r="E18" s="456">
        <f t="shared" si="1"/>
        <v>0</v>
      </c>
      <c r="F18" s="456">
        <f t="shared" si="1"/>
        <v>18729</v>
      </c>
      <c r="G18" s="456">
        <f t="shared" si="1"/>
        <v>46</v>
      </c>
      <c r="H18" s="456">
        <f t="shared" si="1"/>
        <v>1</v>
      </c>
      <c r="I18" s="457">
        <f t="shared" si="0"/>
        <v>18774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2025</v>
      </c>
      <c r="G24" s="449"/>
      <c r="H24" s="449">
        <v>14</v>
      </c>
      <c r="I24" s="450">
        <f t="shared" si="0"/>
        <v>2011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2027</v>
      </c>
      <c r="G27" s="456">
        <f t="shared" si="2"/>
        <v>0</v>
      </c>
      <c r="H27" s="456">
        <f t="shared" si="2"/>
        <v>14</v>
      </c>
      <c r="I27" s="457">
        <f t="shared" si="0"/>
        <v>2013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45495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 t="str">
        <f>'Справка 7'!$B$116</f>
        <v>Цвета Калуст Калустян-Бакърджиева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2024-07-18T08:27:12Z</cp:lastPrinted>
  <dcterms:created xsi:type="dcterms:W3CDTF">2006-09-16T00:00:00Z</dcterms:created>
  <dcterms:modified xsi:type="dcterms:W3CDTF">2024-07-18T08:33:35Z</dcterms:modified>
  <cp:category/>
  <cp:version/>
  <cp:contentType/>
  <cp:contentStatus/>
</cp:coreProperties>
</file>